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78" i="1" l="1"/>
  <c r="G77" i="1"/>
  <c r="G76" i="1"/>
  <c r="G75" i="1"/>
  <c r="G74" i="1"/>
  <c r="G73" i="1"/>
  <c r="G72" i="1"/>
  <c r="G71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F67" i="1" s="1"/>
  <c r="E48" i="1"/>
  <c r="E67" i="1" s="1"/>
  <c r="C70" i="1" s="1"/>
  <c r="F45" i="1"/>
  <c r="E45" i="1"/>
  <c r="F44" i="1"/>
  <c r="E44" i="1"/>
  <c r="F43" i="1"/>
  <c r="F42" i="1"/>
  <c r="E42" i="1"/>
  <c r="F41" i="1"/>
  <c r="F77" i="1" s="1"/>
  <c r="E41" i="1"/>
  <c r="E77" i="1" s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F75" i="1" s="1"/>
  <c r="E23" i="1"/>
  <c r="E75" i="1" s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F74" i="1" s="1"/>
  <c r="E16" i="1"/>
  <c r="E74" i="1" s="1"/>
  <c r="F15" i="1"/>
  <c r="F73" i="1" s="1"/>
  <c r="E15" i="1"/>
  <c r="E73" i="1" s="1"/>
  <c r="F14" i="1"/>
  <c r="E14" i="1"/>
  <c r="F13" i="1"/>
  <c r="E13" i="1"/>
  <c r="F12" i="1"/>
  <c r="F76" i="1" s="1"/>
  <c r="E12" i="1"/>
  <c r="E76" i="1" s="1"/>
  <c r="F11" i="1"/>
  <c r="F78" i="1" s="1"/>
  <c r="E11" i="1"/>
  <c r="E78" i="1" s="1"/>
  <c r="F10" i="1"/>
  <c r="F72" i="1" s="1"/>
  <c r="E10" i="1"/>
  <c r="E72" i="1" s="1"/>
  <c r="D9" i="1"/>
  <c r="E9" i="1" s="1"/>
  <c r="E71" i="1" s="1"/>
  <c r="F8" i="1"/>
  <c r="E8" i="1"/>
  <c r="F7" i="1"/>
  <c r="E7" i="1"/>
  <c r="F6" i="1"/>
  <c r="E6" i="1"/>
  <c r="F5" i="1"/>
  <c r="E5" i="1"/>
  <c r="E46" i="1" l="1"/>
  <c r="F46" i="1"/>
  <c r="F9" i="1"/>
  <c r="F71" i="1" s="1"/>
  <c r="C71" i="1" l="1"/>
  <c r="C72" i="1" s="1"/>
  <c r="G46" i="1"/>
  <c r="B73" i="1" l="1"/>
  <c r="G67" i="1"/>
</calcChain>
</file>

<file path=xl/sharedStrings.xml><?xml version="1.0" encoding="utf-8"?>
<sst xmlns="http://schemas.openxmlformats.org/spreadsheetml/2006/main" count="138" uniqueCount="93">
  <si>
    <t>APPENDIX 2- EXAMPLE INCOME &amp; EXPENDITURE FORM</t>
  </si>
  <si>
    <t>Customer:</t>
  </si>
  <si>
    <t>Ref:</t>
  </si>
  <si>
    <t>CFS</t>
  </si>
  <si>
    <t>Period</t>
  </si>
  <si>
    <t>Amount</t>
  </si>
  <si>
    <t>Weekly</t>
  </si>
  <si>
    <t>Monthly</t>
  </si>
  <si>
    <t>Note</t>
  </si>
  <si>
    <t>Expenditure</t>
  </si>
  <si>
    <t>Rent (after HB)</t>
  </si>
  <si>
    <t>W</t>
  </si>
  <si>
    <t>Council Tax (after CTRS)</t>
  </si>
  <si>
    <t>Ground rent</t>
  </si>
  <si>
    <t>Service charges</t>
  </si>
  <si>
    <t>Water rates - metered</t>
  </si>
  <si>
    <t>Use only one line for water rates</t>
  </si>
  <si>
    <t>Water rates - not metered</t>
  </si>
  <si>
    <t>M</t>
  </si>
  <si>
    <r>
      <t>Insurance - endowment, contents, life (</t>
    </r>
    <r>
      <rPr>
        <b/>
        <sz val="10"/>
        <color indexed="8"/>
        <rFont val="Arial"/>
        <family val="2"/>
      </rPr>
      <t>NOT</t>
    </r>
    <r>
      <rPr>
        <sz val="11"/>
        <color theme="1"/>
        <rFont val="Calibri"/>
        <family val="2"/>
        <scheme val="minor"/>
      </rPr>
      <t xml:space="preserve"> car)</t>
    </r>
  </si>
  <si>
    <t>OTH</t>
  </si>
  <si>
    <t>Travel expenses</t>
  </si>
  <si>
    <t>TRA</t>
  </si>
  <si>
    <t>Meals at work</t>
  </si>
  <si>
    <r>
      <t>Fuel (</t>
    </r>
    <r>
      <rPr>
        <b/>
        <sz val="10"/>
        <color indexed="8"/>
        <rFont val="Arial"/>
        <family val="2"/>
      </rPr>
      <t>NOT</t>
    </r>
    <r>
      <rPr>
        <sz val="11"/>
        <color theme="1"/>
        <rFont val="Calibri"/>
        <family val="2"/>
        <scheme val="minor"/>
      </rPr>
      <t xml:space="preserve"> petrol)</t>
    </r>
  </si>
  <si>
    <t>Gas</t>
  </si>
  <si>
    <t>Electricity</t>
  </si>
  <si>
    <t>Loans/credit cards</t>
  </si>
  <si>
    <t>Private pension payments</t>
  </si>
  <si>
    <t>Court fines</t>
  </si>
  <si>
    <t>Maintenance payments</t>
  </si>
  <si>
    <t>Hire purchase (car)</t>
  </si>
  <si>
    <t>Entertainment</t>
  </si>
  <si>
    <t>Housekeeping</t>
  </si>
  <si>
    <t>HKP</t>
  </si>
  <si>
    <t>Food</t>
  </si>
  <si>
    <t>Baby food/mix</t>
  </si>
  <si>
    <t>Toiletries</t>
  </si>
  <si>
    <t>Nappies</t>
  </si>
  <si>
    <t>Health care e.g. prescriptions</t>
  </si>
  <si>
    <t>Laundry/dry cleaning</t>
  </si>
  <si>
    <t>Cleaning materials</t>
  </si>
  <si>
    <t>Newspapers/magazines</t>
  </si>
  <si>
    <t>Cigarettes</t>
  </si>
  <si>
    <t>Alcohol</t>
  </si>
  <si>
    <t>Clothing</t>
  </si>
  <si>
    <t>School meals</t>
  </si>
  <si>
    <t>School trips</t>
  </si>
  <si>
    <t>Childcare</t>
  </si>
  <si>
    <t>TV licence</t>
  </si>
  <si>
    <t>Colour TV assumed - delete amount if no TV, or 4.08 if B&amp;W</t>
  </si>
  <si>
    <t>Internet/cable/Sky</t>
  </si>
  <si>
    <t>Furniture</t>
  </si>
  <si>
    <t>Phone - landline/mobile/other</t>
  </si>
  <si>
    <t>PHO</t>
  </si>
  <si>
    <t>Holidays</t>
  </si>
  <si>
    <t>Payments to arrears - rent, council tax, utilities</t>
  </si>
  <si>
    <t>Delete OTH in column B if payments are made as the result of a court order, direct deductions from benefit, or are evidenced as priority debts in a financial statement from advice centre or debt advice service.</t>
  </si>
  <si>
    <t xml:space="preserve">Other (please state) Repairs </t>
  </si>
  <si>
    <t xml:space="preserve">OTH </t>
  </si>
  <si>
    <t xml:space="preserve">Change CFS code in column B if housekeeping, travel or phone </t>
  </si>
  <si>
    <t>Other (please state)</t>
  </si>
  <si>
    <t>Total</t>
  </si>
  <si>
    <t>Income</t>
  </si>
  <si>
    <t>Wages</t>
  </si>
  <si>
    <t>Wages (partner)</t>
  </si>
  <si>
    <t>JSA</t>
  </si>
  <si>
    <t>IS</t>
  </si>
  <si>
    <t>ESA</t>
  </si>
  <si>
    <t>State retirement pension</t>
  </si>
  <si>
    <t>Sick pay / maternity pay</t>
  </si>
  <si>
    <t>Rent from lodger</t>
  </si>
  <si>
    <t>Money from non dependant</t>
  </si>
  <si>
    <t>Pension credit</t>
  </si>
  <si>
    <t>Tax credits</t>
  </si>
  <si>
    <t>Child benefit</t>
  </si>
  <si>
    <t>Maintenance</t>
  </si>
  <si>
    <t>DLA / PIP</t>
  </si>
  <si>
    <t>Occupational pension</t>
  </si>
  <si>
    <t>Carer's Allowance</t>
  </si>
  <si>
    <t>Student income</t>
  </si>
  <si>
    <t>Income from savings / investments (total)</t>
  </si>
  <si>
    <t xml:space="preserve">Other (please state) SDA </t>
  </si>
  <si>
    <t>Summary</t>
  </si>
  <si>
    <t>Status</t>
  </si>
  <si>
    <t>Weekly income</t>
  </si>
  <si>
    <t>Weekly expenditure</t>
  </si>
  <si>
    <t>Water (metered)</t>
  </si>
  <si>
    <t>Balance</t>
  </si>
  <si>
    <t>Water (unmetered)</t>
  </si>
  <si>
    <t>Travel</t>
  </si>
  <si>
    <t>Phone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</si>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</sst>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2" fontId="0" fillId="0" borderId="0" xfId="0" applyNumberFormat="1"/>
    <xf numFmtId="164" fontId="0" fillId="0" borderId="0" xfId="0" applyNumberFormat="1" applyProtection="1"/>
    <xf numFmtId="0" fontId="0" fillId="3" borderId="0" xfId="0" applyFill="1"/>
    <xf numFmtId="2" fontId="0" fillId="3" borderId="0" xfId="0" applyNumberFormat="1" applyFill="1"/>
    <xf numFmtId="164" fontId="0" fillId="3" borderId="0" xfId="0" applyNumberFormat="1" applyFill="1" applyProtection="1"/>
    <xf numFmtId="0" fontId="0" fillId="3" borderId="0" xfId="0" applyFill="1" applyAlignment="1">
      <alignment wrapText="1"/>
    </xf>
    <xf numFmtId="2" fontId="0" fillId="0" borderId="0" xfId="0" applyNumberFormat="1" applyFill="1"/>
    <xf numFmtId="0" fontId="0" fillId="0" borderId="0" xfId="0" applyFill="1" applyAlignment="1">
      <alignment wrapText="1"/>
    </xf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164" fontId="2" fillId="2" borderId="0" xfId="0" applyNumberFormat="1" applyFont="1" applyFill="1"/>
    <xf numFmtId="0" fontId="3" fillId="2" borderId="0" xfId="0" applyFont="1" applyFill="1" applyAlignment="1">
      <alignment wrapText="1"/>
    </xf>
    <xf numFmtId="164" fontId="2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4" fillId="2" borderId="0" xfId="0" applyFont="1" applyFill="1" applyAlignment="1">
      <alignment wrapText="1"/>
    </xf>
    <xf numFmtId="0" fontId="0" fillId="2" borderId="0" xfId="0" applyFont="1" applyFill="1"/>
    <xf numFmtId="164" fontId="0" fillId="2" borderId="0" xfId="0" applyNumberFormat="1" applyFill="1"/>
    <xf numFmtId="8" fontId="2" fillId="2" borderId="0" xfId="0" applyNumberFormat="1" applyFont="1" applyFill="1"/>
    <xf numFmtId="0" fontId="3" fillId="2" borderId="0" xfId="0" applyFont="1" applyFill="1"/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</cellXfs>
  <cellStyles count="1">
    <cellStyle name="Normal" xfId="0" builtinId="0"/>
  </cellStyles>
  <dxfs count="12">
    <dxf>
      <font>
        <b/>
        <i val="0"/>
        <strike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Appendix%202%20Example%20IE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ehld"/>
      <sheetName val="Costs"/>
      <sheetName val="Data"/>
      <sheetName val="Sheet1"/>
    </sheetNames>
    <sheetDataSet>
      <sheetData sheetId="0">
        <row r="9">
          <cell r="B9">
            <v>3</v>
          </cell>
        </row>
        <row r="10">
          <cell r="B10">
            <v>2</v>
          </cell>
        </row>
        <row r="16">
          <cell r="B16">
            <v>126.23</v>
          </cell>
        </row>
        <row r="19">
          <cell r="B19">
            <v>37.39</v>
          </cell>
        </row>
        <row r="21">
          <cell r="B21">
            <v>13.15</v>
          </cell>
        </row>
        <row r="23">
          <cell r="B23">
            <v>62.3</v>
          </cell>
        </row>
        <row r="30">
          <cell r="B30" t="str">
            <v>y</v>
          </cell>
        </row>
      </sheetData>
      <sheetData sheetId="1">
        <row r="15">
          <cell r="E15">
            <v>11.538461538461538</v>
          </cell>
        </row>
        <row r="16">
          <cell r="E16">
            <v>11.538461538461538</v>
          </cell>
        </row>
        <row r="71">
          <cell r="E71">
            <v>0</v>
          </cell>
        </row>
        <row r="72">
          <cell r="E72">
            <v>5.5384615384615383</v>
          </cell>
        </row>
        <row r="75">
          <cell r="E75">
            <v>50.38461538461538</v>
          </cell>
        </row>
        <row r="76">
          <cell r="E76">
            <v>0</v>
          </cell>
        </row>
        <row r="77">
          <cell r="E77">
            <v>3.4615384615384617</v>
          </cell>
        </row>
        <row r="78">
          <cell r="E78">
            <v>20.19230769230769</v>
          </cell>
        </row>
      </sheetData>
      <sheetData sheetId="2">
        <row r="2">
          <cell r="B2">
            <v>1</v>
          </cell>
          <cell r="C2">
            <v>5.1923076923076925</v>
          </cell>
        </row>
        <row r="3">
          <cell r="B3">
            <v>2</v>
          </cell>
          <cell r="C3">
            <v>5.4807692307692308</v>
          </cell>
        </row>
        <row r="4">
          <cell r="B4">
            <v>3</v>
          </cell>
          <cell r="C4">
            <v>6.0769230769230766</v>
          </cell>
        </row>
        <row r="5">
          <cell r="B5">
            <v>4</v>
          </cell>
          <cell r="C5">
            <v>6.5576923076923075</v>
          </cell>
        </row>
        <row r="6">
          <cell r="B6">
            <v>5</v>
          </cell>
          <cell r="C6">
            <v>7.2115384615384617</v>
          </cell>
        </row>
        <row r="7">
          <cell r="B7">
            <v>1</v>
          </cell>
          <cell r="C7">
            <v>3.2884615384615383</v>
          </cell>
        </row>
        <row r="8">
          <cell r="B8">
            <v>2</v>
          </cell>
          <cell r="C8">
            <v>4.865384615384615</v>
          </cell>
        </row>
        <row r="9">
          <cell r="B9">
            <v>3</v>
          </cell>
          <cell r="C9">
            <v>5.9038461538461542</v>
          </cell>
        </row>
        <row r="10">
          <cell r="B10">
            <v>4</v>
          </cell>
          <cell r="C10">
            <v>6.7307692307692308</v>
          </cell>
        </row>
        <row r="11">
          <cell r="B11">
            <v>5</v>
          </cell>
          <cell r="C11">
            <v>7.7692307692307692</v>
          </cell>
        </row>
        <row r="12">
          <cell r="B12">
            <v>6</v>
          </cell>
          <cell r="C12">
            <v>8.9615384615384617</v>
          </cell>
        </row>
        <row r="13">
          <cell r="E13">
            <v>15.298076923076923</v>
          </cell>
        </row>
        <row r="15">
          <cell r="C15">
            <v>9.365384615384615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I16" sqref="I16"/>
    </sheetView>
  </sheetViews>
  <sheetFormatPr defaultRowHeight="15" x14ac:dyDescent="0.25"/>
  <cols>
    <col min="1" max="1" width="27.28515625" customWidth="1"/>
    <col min="2" max="2" width="15.5703125" customWidth="1"/>
    <col min="3" max="3" width="8.140625" bestFit="1" customWidth="1"/>
    <col min="4" max="4" width="9.140625" customWidth="1"/>
    <col min="5" max="5" width="8.5703125" bestFit="1" customWidth="1"/>
    <col min="7" max="7" width="35.5703125" style="2" customWidth="1"/>
    <col min="8" max="8" width="15.140625" style="3" bestFit="1" customWidth="1"/>
  </cols>
  <sheetData>
    <row r="1" spans="1:8" ht="20.25" x14ac:dyDescent="0.3">
      <c r="A1" s="1" t="s">
        <v>0</v>
      </c>
    </row>
    <row r="2" spans="1:8" x14ac:dyDescent="0.25">
      <c r="A2" s="4" t="s">
        <v>1</v>
      </c>
      <c r="B2" s="5"/>
      <c r="C2" s="4" t="s">
        <v>2</v>
      </c>
      <c r="D2" s="5"/>
      <c r="E2" s="5"/>
      <c r="F2" s="5"/>
      <c r="G2" s="6"/>
    </row>
    <row r="3" spans="1:8" s="9" customFormat="1" ht="12.75" x14ac:dyDescent="0.2">
      <c r="A3" s="4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7" t="s">
        <v>8</v>
      </c>
      <c r="H3" s="8"/>
    </row>
    <row r="4" spans="1:8" s="9" customFormat="1" ht="12.75" x14ac:dyDescent="0.2">
      <c r="A4" s="9" t="s">
        <v>9</v>
      </c>
      <c r="G4" s="10"/>
      <c r="H4" s="8"/>
    </row>
    <row r="5" spans="1:8" x14ac:dyDescent="0.25">
      <c r="A5" t="s">
        <v>10</v>
      </c>
      <c r="C5" t="s">
        <v>11</v>
      </c>
      <c r="D5" s="11">
        <v>15.34</v>
      </c>
      <c r="E5" s="12">
        <f>IF(C5="w",D5,(D5*12)/52)</f>
        <v>15.34</v>
      </c>
      <c r="F5" s="12">
        <f>IF(C5="m",D5,(D5*52)/12)</f>
        <v>66.473333333333329</v>
      </c>
    </row>
    <row r="6" spans="1:8" x14ac:dyDescent="0.25">
      <c r="A6" t="s">
        <v>12</v>
      </c>
      <c r="D6" s="11"/>
      <c r="E6" s="12">
        <f t="shared" ref="E6:E44" si="0">IF(C6="w",D6,(D6*12)/52)</f>
        <v>0</v>
      </c>
      <c r="F6" s="12">
        <f t="shared" ref="F6:F45" si="1">IF(C6="m",D6,(D6*52)/12)</f>
        <v>0</v>
      </c>
    </row>
    <row r="7" spans="1:8" x14ac:dyDescent="0.25">
      <c r="A7" t="s">
        <v>13</v>
      </c>
      <c r="D7" s="11"/>
      <c r="E7" s="12">
        <f t="shared" si="0"/>
        <v>0</v>
      </c>
      <c r="F7" s="12">
        <f t="shared" si="1"/>
        <v>0</v>
      </c>
    </row>
    <row r="8" spans="1:8" x14ac:dyDescent="0.25">
      <c r="A8" t="s">
        <v>14</v>
      </c>
      <c r="D8" s="11"/>
      <c r="E8" s="12">
        <f t="shared" si="0"/>
        <v>0</v>
      </c>
      <c r="F8" s="12">
        <f t="shared" si="1"/>
        <v>0</v>
      </c>
    </row>
    <row r="9" spans="1:8" x14ac:dyDescent="0.25">
      <c r="A9" s="13" t="s">
        <v>15</v>
      </c>
      <c r="B9" s="13"/>
      <c r="C9" s="13"/>
      <c r="D9" s="14">
        <f>IF([1]Hsehld!B30="y",[1]Hsehld!C30,"")</f>
        <v>0</v>
      </c>
      <c r="E9" s="15">
        <f t="shared" si="0"/>
        <v>0</v>
      </c>
      <c r="F9" s="15">
        <f t="shared" si="1"/>
        <v>0</v>
      </c>
      <c r="G9" s="16" t="s">
        <v>16</v>
      </c>
    </row>
    <row r="10" spans="1:8" x14ac:dyDescent="0.25">
      <c r="A10" s="13" t="s">
        <v>17</v>
      </c>
      <c r="B10" s="13"/>
      <c r="C10" s="13" t="s">
        <v>18</v>
      </c>
      <c r="D10" s="14">
        <v>24</v>
      </c>
      <c r="E10" s="15">
        <f t="shared" si="0"/>
        <v>5.5384615384615383</v>
      </c>
      <c r="F10" s="15">
        <f t="shared" si="1"/>
        <v>24</v>
      </c>
      <c r="G10" s="16" t="s">
        <v>16</v>
      </c>
    </row>
    <row r="11" spans="1:8" x14ac:dyDescent="0.25">
      <c r="A11" s="3" t="s">
        <v>19</v>
      </c>
      <c r="B11" s="3" t="s">
        <v>20</v>
      </c>
      <c r="C11" s="3"/>
      <c r="D11" s="17"/>
      <c r="E11" s="12">
        <f t="shared" si="0"/>
        <v>0</v>
      </c>
      <c r="F11" s="12">
        <f t="shared" si="1"/>
        <v>0</v>
      </c>
      <c r="G11" s="18"/>
    </row>
    <row r="12" spans="1:8" x14ac:dyDescent="0.25">
      <c r="A12" t="s">
        <v>21</v>
      </c>
      <c r="B12" t="s">
        <v>22</v>
      </c>
      <c r="D12" s="11"/>
      <c r="E12" s="12">
        <f t="shared" si="0"/>
        <v>0</v>
      </c>
      <c r="F12" s="12">
        <f t="shared" si="1"/>
        <v>0</v>
      </c>
    </row>
    <row r="13" spans="1:8" x14ac:dyDescent="0.25">
      <c r="A13" t="s">
        <v>23</v>
      </c>
      <c r="B13" t="s">
        <v>20</v>
      </c>
      <c r="D13" s="11"/>
      <c r="E13" s="12">
        <f t="shared" si="0"/>
        <v>0</v>
      </c>
      <c r="F13" s="12">
        <f t="shared" si="1"/>
        <v>0</v>
      </c>
    </row>
    <row r="14" spans="1:8" x14ac:dyDescent="0.25">
      <c r="A14" t="s">
        <v>24</v>
      </c>
      <c r="D14" s="11"/>
      <c r="E14" s="12">
        <f t="shared" si="0"/>
        <v>0</v>
      </c>
      <c r="F14" s="12">
        <f t="shared" si="1"/>
        <v>0</v>
      </c>
    </row>
    <row r="15" spans="1:8" x14ac:dyDescent="0.25">
      <c r="A15" t="s">
        <v>25</v>
      </c>
      <c r="C15" t="s">
        <v>18</v>
      </c>
      <c r="D15" s="11">
        <v>50</v>
      </c>
      <c r="E15" s="12">
        <f t="shared" si="0"/>
        <v>11.538461538461538</v>
      </c>
      <c r="F15" s="12">
        <f t="shared" si="1"/>
        <v>50</v>
      </c>
    </row>
    <row r="16" spans="1:8" x14ac:dyDescent="0.25">
      <c r="A16" t="s">
        <v>26</v>
      </c>
      <c r="C16" t="s">
        <v>18</v>
      </c>
      <c r="D16" s="11">
        <v>50</v>
      </c>
      <c r="E16" s="12">
        <f t="shared" si="0"/>
        <v>11.538461538461538</v>
      </c>
      <c r="F16" s="12">
        <f t="shared" si="1"/>
        <v>50</v>
      </c>
    </row>
    <row r="17" spans="1:6" customFormat="1" x14ac:dyDescent="0.25">
      <c r="A17" t="s">
        <v>27</v>
      </c>
      <c r="D17" s="11"/>
      <c r="E17" s="12">
        <f t="shared" si="0"/>
        <v>0</v>
      </c>
      <c r="F17" s="12">
        <f t="shared" si="1"/>
        <v>0</v>
      </c>
    </row>
    <row r="18" spans="1:6" customFormat="1" x14ac:dyDescent="0.25">
      <c r="A18" t="s">
        <v>28</v>
      </c>
      <c r="D18" s="11"/>
      <c r="E18" s="12">
        <f t="shared" si="0"/>
        <v>0</v>
      </c>
      <c r="F18" s="12">
        <f t="shared" si="1"/>
        <v>0</v>
      </c>
    </row>
    <row r="19" spans="1:6" customFormat="1" x14ac:dyDescent="0.25">
      <c r="A19" t="s">
        <v>29</v>
      </c>
      <c r="D19" s="11"/>
      <c r="E19" s="12">
        <f t="shared" si="0"/>
        <v>0</v>
      </c>
      <c r="F19" s="12">
        <f t="shared" si="1"/>
        <v>0</v>
      </c>
    </row>
    <row r="20" spans="1:6" customFormat="1" x14ac:dyDescent="0.25">
      <c r="A20" t="s">
        <v>30</v>
      </c>
      <c r="D20" s="11"/>
      <c r="E20" s="12">
        <f t="shared" si="0"/>
        <v>0</v>
      </c>
      <c r="F20" s="12">
        <f t="shared" si="1"/>
        <v>0</v>
      </c>
    </row>
    <row r="21" spans="1:6" customFormat="1" x14ac:dyDescent="0.25">
      <c r="A21" t="s">
        <v>31</v>
      </c>
      <c r="B21" t="s">
        <v>22</v>
      </c>
      <c r="D21" s="11"/>
      <c r="E21" s="12">
        <f t="shared" si="0"/>
        <v>0</v>
      </c>
      <c r="F21" s="12">
        <f t="shared" si="1"/>
        <v>0</v>
      </c>
    </row>
    <row r="22" spans="1:6" customFormat="1" x14ac:dyDescent="0.25">
      <c r="A22" t="s">
        <v>32</v>
      </c>
      <c r="B22" t="s">
        <v>20</v>
      </c>
      <c r="D22" s="11"/>
      <c r="E22" s="12">
        <f t="shared" si="0"/>
        <v>0</v>
      </c>
      <c r="F22" s="12">
        <f t="shared" si="1"/>
        <v>0</v>
      </c>
    </row>
    <row r="23" spans="1:6" customFormat="1" x14ac:dyDescent="0.25">
      <c r="A23" t="s">
        <v>33</v>
      </c>
      <c r="B23" t="s">
        <v>34</v>
      </c>
      <c r="C23" t="s">
        <v>18</v>
      </c>
      <c r="D23" s="11">
        <v>30</v>
      </c>
      <c r="E23" s="12">
        <f t="shared" si="0"/>
        <v>6.9230769230769234</v>
      </c>
      <c r="F23" s="12">
        <f t="shared" si="1"/>
        <v>30</v>
      </c>
    </row>
    <row r="24" spans="1:6" customFormat="1" x14ac:dyDescent="0.25">
      <c r="A24" t="s">
        <v>35</v>
      </c>
      <c r="B24" t="s">
        <v>34</v>
      </c>
      <c r="C24" t="s">
        <v>18</v>
      </c>
      <c r="D24" s="11">
        <v>120</v>
      </c>
      <c r="E24" s="12">
        <f t="shared" si="0"/>
        <v>27.692307692307693</v>
      </c>
      <c r="F24" s="12">
        <f t="shared" si="1"/>
        <v>120</v>
      </c>
    </row>
    <row r="25" spans="1:6" customFormat="1" x14ac:dyDescent="0.25">
      <c r="A25" t="s">
        <v>36</v>
      </c>
      <c r="B25" t="s">
        <v>34</v>
      </c>
      <c r="D25" s="11"/>
      <c r="E25" s="12">
        <f t="shared" si="0"/>
        <v>0</v>
      </c>
      <c r="F25" s="12">
        <f t="shared" si="1"/>
        <v>0</v>
      </c>
    </row>
    <row r="26" spans="1:6" customFormat="1" x14ac:dyDescent="0.25">
      <c r="A26" t="s">
        <v>37</v>
      </c>
      <c r="B26" t="s">
        <v>34</v>
      </c>
      <c r="C26" t="s">
        <v>18</v>
      </c>
      <c r="D26" s="11">
        <v>10</v>
      </c>
      <c r="E26" s="12">
        <f t="shared" si="0"/>
        <v>2.3076923076923075</v>
      </c>
      <c r="F26" s="12">
        <f t="shared" si="1"/>
        <v>10</v>
      </c>
    </row>
    <row r="27" spans="1:6" customFormat="1" x14ac:dyDescent="0.25">
      <c r="A27" t="s">
        <v>38</v>
      </c>
      <c r="B27" t="s">
        <v>34</v>
      </c>
      <c r="D27" s="11"/>
      <c r="E27" s="12">
        <f t="shared" si="0"/>
        <v>0</v>
      </c>
      <c r="F27" s="12">
        <f t="shared" si="1"/>
        <v>0</v>
      </c>
    </row>
    <row r="28" spans="1:6" customFormat="1" x14ac:dyDescent="0.25">
      <c r="A28" t="s">
        <v>39</v>
      </c>
      <c r="B28" t="s">
        <v>20</v>
      </c>
      <c r="C28" t="s">
        <v>18</v>
      </c>
      <c r="D28" s="11">
        <v>28</v>
      </c>
      <c r="E28" s="12">
        <f t="shared" si="0"/>
        <v>6.4615384615384617</v>
      </c>
      <c r="F28" s="12">
        <f t="shared" si="1"/>
        <v>28</v>
      </c>
    </row>
    <row r="29" spans="1:6" customFormat="1" x14ac:dyDescent="0.25">
      <c r="A29" t="s">
        <v>40</v>
      </c>
      <c r="B29" t="s">
        <v>34</v>
      </c>
      <c r="D29" s="11"/>
      <c r="E29" s="12">
        <f t="shared" si="0"/>
        <v>0</v>
      </c>
      <c r="F29" s="12">
        <f t="shared" si="1"/>
        <v>0</v>
      </c>
    </row>
    <row r="30" spans="1:6" customFormat="1" x14ac:dyDescent="0.25">
      <c r="A30" t="s">
        <v>41</v>
      </c>
      <c r="B30" t="s">
        <v>34</v>
      </c>
      <c r="C30" t="s">
        <v>18</v>
      </c>
      <c r="D30" s="11">
        <v>15</v>
      </c>
      <c r="E30" s="12">
        <f t="shared" si="0"/>
        <v>3.4615384615384617</v>
      </c>
      <c r="F30" s="12">
        <f t="shared" si="1"/>
        <v>15</v>
      </c>
    </row>
    <row r="31" spans="1:6" customFormat="1" x14ac:dyDescent="0.25">
      <c r="A31" t="s">
        <v>42</v>
      </c>
      <c r="B31" t="s">
        <v>34</v>
      </c>
      <c r="D31" s="11"/>
      <c r="E31" s="12">
        <f t="shared" si="0"/>
        <v>0</v>
      </c>
      <c r="F31" s="12">
        <f t="shared" si="1"/>
        <v>0</v>
      </c>
    </row>
    <row r="32" spans="1:6" customFormat="1" x14ac:dyDescent="0.25">
      <c r="A32" t="s">
        <v>43</v>
      </c>
      <c r="B32" t="s">
        <v>34</v>
      </c>
      <c r="C32" t="s">
        <v>11</v>
      </c>
      <c r="D32" s="11">
        <v>10</v>
      </c>
      <c r="E32" s="12">
        <f t="shared" si="0"/>
        <v>10</v>
      </c>
      <c r="F32" s="12">
        <f t="shared" si="1"/>
        <v>43.333333333333336</v>
      </c>
    </row>
    <row r="33" spans="1:8" x14ac:dyDescent="0.25">
      <c r="A33" t="s">
        <v>44</v>
      </c>
      <c r="B33" t="s">
        <v>34</v>
      </c>
      <c r="D33" s="11"/>
      <c r="E33" s="12">
        <f t="shared" si="0"/>
        <v>0</v>
      </c>
      <c r="F33" s="12">
        <f t="shared" si="1"/>
        <v>0</v>
      </c>
    </row>
    <row r="34" spans="1:8" x14ac:dyDescent="0.25">
      <c r="A34" t="s">
        <v>45</v>
      </c>
      <c r="B34" t="s">
        <v>34</v>
      </c>
      <c r="D34" s="11"/>
      <c r="E34" s="12">
        <f t="shared" si="0"/>
        <v>0</v>
      </c>
      <c r="F34" s="12">
        <f t="shared" si="1"/>
        <v>0</v>
      </c>
    </row>
    <row r="35" spans="1:8" x14ac:dyDescent="0.25">
      <c r="A35" t="s">
        <v>46</v>
      </c>
      <c r="B35" t="s">
        <v>20</v>
      </c>
      <c r="D35" s="11"/>
      <c r="E35" s="12">
        <f t="shared" si="0"/>
        <v>0</v>
      </c>
      <c r="F35" s="12">
        <f t="shared" si="1"/>
        <v>0</v>
      </c>
    </row>
    <row r="36" spans="1:8" x14ac:dyDescent="0.25">
      <c r="A36" t="s">
        <v>47</v>
      </c>
      <c r="B36" t="s">
        <v>20</v>
      </c>
      <c r="D36" s="11"/>
      <c r="E36" s="12">
        <f t="shared" si="0"/>
        <v>0</v>
      </c>
      <c r="F36" s="12">
        <f t="shared" si="1"/>
        <v>0</v>
      </c>
    </row>
    <row r="37" spans="1:8" x14ac:dyDescent="0.25">
      <c r="A37" t="s">
        <v>48</v>
      </c>
      <c r="D37" s="11"/>
      <c r="E37" s="12">
        <f t="shared" si="0"/>
        <v>0</v>
      </c>
      <c r="F37" s="12">
        <f t="shared" si="1"/>
        <v>0</v>
      </c>
    </row>
    <row r="38" spans="1:8" ht="30" x14ac:dyDescent="0.25">
      <c r="A38" s="13" t="s">
        <v>49</v>
      </c>
      <c r="B38" s="13"/>
      <c r="C38" s="13" t="s">
        <v>18</v>
      </c>
      <c r="D38" s="14">
        <v>12.13</v>
      </c>
      <c r="E38" s="19">
        <f t="shared" si="0"/>
        <v>2.7992307692307694</v>
      </c>
      <c r="F38" s="19">
        <f t="shared" si="1"/>
        <v>12.13</v>
      </c>
      <c r="G38" s="16" t="s">
        <v>50</v>
      </c>
    </row>
    <row r="39" spans="1:8" x14ac:dyDescent="0.25">
      <c r="A39" t="s">
        <v>51</v>
      </c>
      <c r="B39" t="s">
        <v>20</v>
      </c>
      <c r="C39" t="s">
        <v>18</v>
      </c>
      <c r="D39" s="11">
        <v>18.5</v>
      </c>
      <c r="E39" s="20">
        <f t="shared" si="0"/>
        <v>4.2692307692307692</v>
      </c>
      <c r="F39" s="20">
        <f t="shared" si="1"/>
        <v>18.5</v>
      </c>
    </row>
    <row r="40" spans="1:8" x14ac:dyDescent="0.25">
      <c r="A40" t="s">
        <v>52</v>
      </c>
      <c r="B40" t="s">
        <v>20</v>
      </c>
      <c r="C40" t="s">
        <v>18</v>
      </c>
      <c r="D40" s="11">
        <v>10</v>
      </c>
      <c r="E40" s="20">
        <f t="shared" si="0"/>
        <v>2.3076923076923075</v>
      </c>
      <c r="F40" s="20">
        <f t="shared" si="1"/>
        <v>10</v>
      </c>
    </row>
    <row r="41" spans="1:8" x14ac:dyDescent="0.25">
      <c r="A41" t="s">
        <v>53</v>
      </c>
      <c r="B41" t="s">
        <v>54</v>
      </c>
      <c r="C41" t="s">
        <v>18</v>
      </c>
      <c r="D41" s="11">
        <v>15</v>
      </c>
      <c r="E41" s="20">
        <f t="shared" si="0"/>
        <v>3.4615384615384617</v>
      </c>
      <c r="F41" s="20">
        <f t="shared" si="1"/>
        <v>15</v>
      </c>
    </row>
    <row r="42" spans="1:8" x14ac:dyDescent="0.25">
      <c r="A42" t="s">
        <v>55</v>
      </c>
      <c r="B42" t="s">
        <v>20</v>
      </c>
      <c r="D42" s="11"/>
      <c r="E42" s="20">
        <f t="shared" si="0"/>
        <v>0</v>
      </c>
      <c r="F42" s="20">
        <f t="shared" si="1"/>
        <v>0</v>
      </c>
    </row>
    <row r="43" spans="1:8" ht="63" customHeight="1" x14ac:dyDescent="0.25">
      <c r="A43" s="21" t="s">
        <v>56</v>
      </c>
      <c r="B43" s="22" t="s">
        <v>20</v>
      </c>
      <c r="C43" s="13" t="s">
        <v>18</v>
      </c>
      <c r="D43" s="14">
        <v>50</v>
      </c>
      <c r="E43" s="19"/>
      <c r="F43" s="19">
        <f t="shared" si="1"/>
        <v>50</v>
      </c>
      <c r="G43" s="16" t="s">
        <v>57</v>
      </c>
    </row>
    <row r="44" spans="1:8" ht="30" x14ac:dyDescent="0.25">
      <c r="A44" s="13" t="s">
        <v>58</v>
      </c>
      <c r="B44" s="13" t="s">
        <v>59</v>
      </c>
      <c r="C44" s="13"/>
      <c r="D44" s="14"/>
      <c r="E44" s="19">
        <f t="shared" si="0"/>
        <v>0</v>
      </c>
      <c r="F44" s="19">
        <f t="shared" si="1"/>
        <v>0</v>
      </c>
      <c r="G44" s="16" t="s">
        <v>60</v>
      </c>
    </row>
    <row r="45" spans="1:8" ht="30" x14ac:dyDescent="0.25">
      <c r="A45" s="13" t="s">
        <v>61</v>
      </c>
      <c r="B45" s="13" t="s">
        <v>20</v>
      </c>
      <c r="C45" s="13" t="s">
        <v>18</v>
      </c>
      <c r="D45" s="14">
        <v>31</v>
      </c>
      <c r="E45" s="19">
        <f>IF(C45="w",D45,(D45*12)/52)</f>
        <v>7.1538461538461542</v>
      </c>
      <c r="F45" s="19">
        <f t="shared" si="1"/>
        <v>31</v>
      </c>
      <c r="G45" s="16" t="s">
        <v>60</v>
      </c>
    </row>
    <row r="46" spans="1:8" s="9" customFormat="1" ht="23.25" customHeight="1" x14ac:dyDescent="0.2">
      <c r="A46" s="4" t="s">
        <v>62</v>
      </c>
      <c r="B46" s="4"/>
      <c r="C46" s="4"/>
      <c r="D46" s="4"/>
      <c r="E46" s="23">
        <f>SUM(E5:E45)</f>
        <v>120.79307692307695</v>
      </c>
      <c r="F46" s="23">
        <f>SUM(F5:F45)</f>
        <v>573.43666666666672</v>
      </c>
      <c r="G46" s="24" t="str">
        <f>IF(E46&gt;E67,"Expenditure exceeds income","OK")</f>
        <v>Expenditure exceeds income</v>
      </c>
      <c r="H46" s="8"/>
    </row>
    <row r="47" spans="1:8" s="9" customFormat="1" ht="12.75" x14ac:dyDescent="0.2">
      <c r="A47" s="9" t="s">
        <v>63</v>
      </c>
      <c r="E47" s="25"/>
      <c r="F47" s="25"/>
      <c r="G47" s="10"/>
      <c r="H47" s="8"/>
    </row>
    <row r="48" spans="1:8" s="9" customFormat="1" x14ac:dyDescent="0.25">
      <c r="A48" s="26" t="s">
        <v>64</v>
      </c>
      <c r="B48" s="26"/>
      <c r="C48" s="26" t="s">
        <v>18</v>
      </c>
      <c r="D48" s="26">
        <v>398</v>
      </c>
      <c r="E48" s="27">
        <f>IF(C48="w",D48,(D48*12)/52)</f>
        <v>91.84615384615384</v>
      </c>
      <c r="F48" s="27">
        <f>IF(C48="m",D48,(D48*52)/12)</f>
        <v>398</v>
      </c>
      <c r="G48" s="10"/>
      <c r="H48" s="8"/>
    </row>
    <row r="49" spans="1:8" s="9" customFormat="1" x14ac:dyDescent="0.25">
      <c r="A49" s="26" t="s">
        <v>65</v>
      </c>
      <c r="B49" s="26"/>
      <c r="C49" s="26"/>
      <c r="D49" s="26"/>
      <c r="E49" s="27">
        <f t="shared" ref="E49:E66" si="2">IF(C49="w",D49,(D49*12)/52)</f>
        <v>0</v>
      </c>
      <c r="F49" s="27">
        <f t="shared" ref="F49:F66" si="3">IF(C49="m",D49,(D49*52)/12)</f>
        <v>0</v>
      </c>
      <c r="G49" s="10"/>
      <c r="H49" s="8"/>
    </row>
    <row r="50" spans="1:8" s="9" customFormat="1" x14ac:dyDescent="0.25">
      <c r="A50" s="26" t="s">
        <v>66</v>
      </c>
      <c r="B50" s="26"/>
      <c r="C50" s="26"/>
      <c r="D50" s="26"/>
      <c r="E50" s="27">
        <f t="shared" si="2"/>
        <v>0</v>
      </c>
      <c r="F50" s="27">
        <f t="shared" si="3"/>
        <v>0</v>
      </c>
      <c r="G50" s="10"/>
      <c r="H50" s="8"/>
    </row>
    <row r="51" spans="1:8" s="9" customFormat="1" x14ac:dyDescent="0.25">
      <c r="A51" s="26" t="s">
        <v>67</v>
      </c>
      <c r="B51" s="26"/>
      <c r="C51" s="26"/>
      <c r="D51" s="26"/>
      <c r="E51" s="27">
        <f t="shared" si="2"/>
        <v>0</v>
      </c>
      <c r="F51" s="27">
        <f t="shared" si="3"/>
        <v>0</v>
      </c>
      <c r="G51" s="10"/>
      <c r="H51" s="8"/>
    </row>
    <row r="52" spans="1:8" s="9" customFormat="1" x14ac:dyDescent="0.25">
      <c r="A52" s="26" t="s">
        <v>68</v>
      </c>
      <c r="B52" s="26"/>
      <c r="C52" s="26"/>
      <c r="D52" s="26"/>
      <c r="E52" s="27">
        <f t="shared" si="2"/>
        <v>0</v>
      </c>
      <c r="F52" s="27">
        <f t="shared" si="3"/>
        <v>0</v>
      </c>
      <c r="G52" s="10"/>
      <c r="H52" s="8"/>
    </row>
    <row r="53" spans="1:8" s="9" customFormat="1" x14ac:dyDescent="0.25">
      <c r="A53" s="26" t="s">
        <v>69</v>
      </c>
      <c r="B53" s="26"/>
      <c r="C53" s="26"/>
      <c r="D53" s="26"/>
      <c r="E53" s="27">
        <f t="shared" si="2"/>
        <v>0</v>
      </c>
      <c r="F53" s="27">
        <f t="shared" si="3"/>
        <v>0</v>
      </c>
      <c r="G53" s="10"/>
      <c r="H53" s="8"/>
    </row>
    <row r="54" spans="1:8" s="9" customFormat="1" x14ac:dyDescent="0.25">
      <c r="A54" s="26" t="s">
        <v>70</v>
      </c>
      <c r="B54" s="26"/>
      <c r="C54" s="26"/>
      <c r="D54" s="26"/>
      <c r="E54" s="27">
        <f t="shared" si="2"/>
        <v>0</v>
      </c>
      <c r="F54" s="27">
        <f t="shared" si="3"/>
        <v>0</v>
      </c>
      <c r="G54" s="10"/>
      <c r="H54" s="8"/>
    </row>
    <row r="55" spans="1:8" s="9" customFormat="1" x14ac:dyDescent="0.25">
      <c r="A55" s="26" t="s">
        <v>71</v>
      </c>
      <c r="B55" s="26"/>
      <c r="C55" s="26"/>
      <c r="D55" s="26"/>
      <c r="E55" s="27">
        <f t="shared" si="2"/>
        <v>0</v>
      </c>
      <c r="F55" s="27">
        <f t="shared" si="3"/>
        <v>0</v>
      </c>
      <c r="G55" s="10"/>
      <c r="H55" s="8"/>
    </row>
    <row r="56" spans="1:8" s="9" customFormat="1" x14ac:dyDescent="0.25">
      <c r="A56" s="26" t="s">
        <v>72</v>
      </c>
      <c r="B56" s="26"/>
      <c r="C56" s="26"/>
      <c r="D56" s="26"/>
      <c r="E56" s="27">
        <f t="shared" si="2"/>
        <v>0</v>
      </c>
      <c r="F56" s="27">
        <f t="shared" si="3"/>
        <v>0</v>
      </c>
      <c r="G56" s="10"/>
      <c r="H56" s="8"/>
    </row>
    <row r="57" spans="1:8" s="9" customFormat="1" x14ac:dyDescent="0.25">
      <c r="A57" s="26" t="s">
        <v>73</v>
      </c>
      <c r="B57" s="26"/>
      <c r="C57" s="26"/>
      <c r="D57" s="26"/>
      <c r="E57" s="27">
        <f t="shared" si="2"/>
        <v>0</v>
      </c>
      <c r="F57" s="27">
        <f t="shared" si="3"/>
        <v>0</v>
      </c>
      <c r="G57" s="10"/>
      <c r="H57" s="8"/>
    </row>
    <row r="58" spans="1:8" s="9" customFormat="1" x14ac:dyDescent="0.25">
      <c r="A58" s="26" t="s">
        <v>74</v>
      </c>
      <c r="B58" s="26"/>
      <c r="C58" s="26"/>
      <c r="D58" s="26"/>
      <c r="E58" s="27">
        <f t="shared" si="2"/>
        <v>0</v>
      </c>
      <c r="F58" s="27">
        <f t="shared" si="3"/>
        <v>0</v>
      </c>
      <c r="G58" s="10"/>
      <c r="H58" s="8"/>
    </row>
    <row r="59" spans="1:8" s="9" customFormat="1" x14ac:dyDescent="0.25">
      <c r="A59" s="26" t="s">
        <v>75</v>
      </c>
      <c r="B59" s="26"/>
      <c r="C59" s="26"/>
      <c r="D59" s="26"/>
      <c r="E59" s="27">
        <f t="shared" si="2"/>
        <v>0</v>
      </c>
      <c r="F59" s="27">
        <f t="shared" si="3"/>
        <v>0</v>
      </c>
      <c r="G59" s="10"/>
      <c r="H59" s="8"/>
    </row>
    <row r="60" spans="1:8" s="9" customFormat="1" x14ac:dyDescent="0.25">
      <c r="A60" s="26" t="s">
        <v>76</v>
      </c>
      <c r="B60" s="26"/>
      <c r="C60" s="26"/>
      <c r="D60" s="26"/>
      <c r="E60" s="27">
        <f t="shared" si="2"/>
        <v>0</v>
      </c>
      <c r="F60" s="27">
        <f t="shared" si="3"/>
        <v>0</v>
      </c>
      <c r="G60" s="10"/>
      <c r="H60" s="8"/>
    </row>
    <row r="61" spans="1:8" s="9" customFormat="1" x14ac:dyDescent="0.25">
      <c r="A61" s="26" t="s">
        <v>77</v>
      </c>
      <c r="B61" s="26"/>
      <c r="C61" s="26"/>
      <c r="D61" s="26"/>
      <c r="E61" s="27">
        <f t="shared" si="2"/>
        <v>0</v>
      </c>
      <c r="F61" s="27">
        <f t="shared" si="3"/>
        <v>0</v>
      </c>
      <c r="G61" s="10"/>
      <c r="H61" s="8"/>
    </row>
    <row r="62" spans="1:8" s="9" customFormat="1" x14ac:dyDescent="0.25">
      <c r="A62" s="26" t="s">
        <v>78</v>
      </c>
      <c r="B62" s="26"/>
      <c r="C62" s="26"/>
      <c r="D62" s="26"/>
      <c r="E62" s="27">
        <f t="shared" si="2"/>
        <v>0</v>
      </c>
      <c r="F62" s="27">
        <f t="shared" si="3"/>
        <v>0</v>
      </c>
      <c r="G62" s="10"/>
      <c r="H62" s="8"/>
    </row>
    <row r="63" spans="1:8" s="9" customFormat="1" x14ac:dyDescent="0.25">
      <c r="A63" s="26" t="s">
        <v>79</v>
      </c>
      <c r="B63" s="26"/>
      <c r="C63" s="26"/>
      <c r="D63" s="26"/>
      <c r="E63" s="27">
        <f t="shared" si="2"/>
        <v>0</v>
      </c>
      <c r="F63" s="27">
        <f t="shared" si="3"/>
        <v>0</v>
      </c>
      <c r="G63" s="10"/>
      <c r="H63" s="8"/>
    </row>
    <row r="64" spans="1:8" s="9" customFormat="1" x14ac:dyDescent="0.25">
      <c r="A64" s="26" t="s">
        <v>80</v>
      </c>
      <c r="B64" s="26"/>
      <c r="C64" s="26"/>
      <c r="D64" s="26"/>
      <c r="E64" s="27">
        <f t="shared" si="2"/>
        <v>0</v>
      </c>
      <c r="F64" s="27">
        <f t="shared" si="3"/>
        <v>0</v>
      </c>
      <c r="G64" s="10"/>
      <c r="H64" s="8"/>
    </row>
    <row r="65" spans="1:8" s="9" customFormat="1" x14ac:dyDescent="0.25">
      <c r="A65" s="26" t="s">
        <v>81</v>
      </c>
      <c r="B65" s="26"/>
      <c r="C65" s="26"/>
      <c r="D65" s="26"/>
      <c r="E65" s="27">
        <f t="shared" si="2"/>
        <v>0</v>
      </c>
      <c r="F65" s="27">
        <f t="shared" si="3"/>
        <v>0</v>
      </c>
      <c r="G65" s="10"/>
      <c r="H65" s="8"/>
    </row>
    <row r="66" spans="1:8" s="9" customFormat="1" x14ac:dyDescent="0.25">
      <c r="A66" s="26" t="s">
        <v>82</v>
      </c>
      <c r="B66" s="26"/>
      <c r="C66" s="26"/>
      <c r="D66" s="26"/>
      <c r="E66" s="27">
        <f t="shared" si="2"/>
        <v>0</v>
      </c>
      <c r="F66" s="27">
        <f t="shared" si="3"/>
        <v>0</v>
      </c>
      <c r="G66" s="10"/>
      <c r="H66" s="8"/>
    </row>
    <row r="67" spans="1:8" s="9" customFormat="1" ht="22.5" customHeight="1" x14ac:dyDescent="0.25">
      <c r="A67" s="4" t="s">
        <v>62</v>
      </c>
      <c r="B67" s="4"/>
      <c r="C67" s="4"/>
      <c r="D67" s="4"/>
      <c r="E67" s="23">
        <f>SUM(E48:E66)</f>
        <v>91.84615384615384</v>
      </c>
      <c r="F67" s="23">
        <f>SUM(F48:F66)</f>
        <v>398</v>
      </c>
      <c r="G67" s="28" t="str">
        <f>G46</f>
        <v>Expenditure exceeds income</v>
      </c>
      <c r="H67" s="8"/>
    </row>
    <row r="68" spans="1:8" x14ac:dyDescent="0.25">
      <c r="A68" s="8"/>
      <c r="B68" s="3"/>
      <c r="C68" s="3"/>
      <c r="D68" s="3"/>
      <c r="E68" s="3"/>
      <c r="F68" s="3"/>
      <c r="G68" s="18"/>
    </row>
    <row r="69" spans="1:8" x14ac:dyDescent="0.25">
      <c r="A69" s="3"/>
      <c r="B69" s="4" t="s">
        <v>83</v>
      </c>
      <c r="C69" s="5"/>
      <c r="D69" s="4" t="s">
        <v>83</v>
      </c>
      <c r="E69" s="4" t="s">
        <v>6</v>
      </c>
      <c r="F69" s="4" t="s">
        <v>7</v>
      </c>
      <c r="G69" s="7" t="s">
        <v>84</v>
      </c>
    </row>
    <row r="70" spans="1:8" x14ac:dyDescent="0.25">
      <c r="A70" s="3"/>
      <c r="B70" s="29" t="s">
        <v>85</v>
      </c>
      <c r="C70" s="30">
        <f>E67</f>
        <v>91.84615384615384</v>
      </c>
      <c r="D70" s="4"/>
      <c r="E70" s="4"/>
      <c r="F70" s="4"/>
      <c r="G70" s="7"/>
    </row>
    <row r="71" spans="1:8" ht="15.75" x14ac:dyDescent="0.25">
      <c r="A71" s="3"/>
      <c r="B71" s="29" t="s">
        <v>86</v>
      </c>
      <c r="C71" s="30">
        <f>E46</f>
        <v>120.79307692307695</v>
      </c>
      <c r="D71" s="5" t="s">
        <v>87</v>
      </c>
      <c r="E71" s="30">
        <f>E9</f>
        <v>0</v>
      </c>
      <c r="F71" s="30">
        <f>F9</f>
        <v>0</v>
      </c>
      <c r="G71" s="24" t="str">
        <f>IF([1]Costs!E71&gt;VLOOKUP([1]Hsehld!B10,[1]Data!B7:C12,2),"Above average water costs","OK")</f>
        <v>OK</v>
      </c>
    </row>
    <row r="72" spans="1:8" ht="15.75" x14ac:dyDescent="0.25">
      <c r="A72" s="3"/>
      <c r="B72" s="4" t="s">
        <v>88</v>
      </c>
      <c r="C72" s="31">
        <f>C70-C71</f>
        <v>-28.946923076923113</v>
      </c>
      <c r="D72" s="5" t="s">
        <v>89</v>
      </c>
      <c r="E72" s="30">
        <f>E10</f>
        <v>5.5384615384615383</v>
      </c>
      <c r="F72" s="30">
        <f>F10</f>
        <v>24</v>
      </c>
      <c r="G72" s="24" t="str">
        <f>IF([1]Costs!E72&gt;VLOOKUP([1]Hsehld!B9,[1]Data!B2:C6,2),"Above average water costs","OK")</f>
        <v>OK</v>
      </c>
    </row>
    <row r="73" spans="1:8" ht="15.75" x14ac:dyDescent="0.25">
      <c r="A73" s="3"/>
      <c r="B73" s="32" t="str">
        <f>G46</f>
        <v>Expenditure exceeds income</v>
      </c>
      <c r="C73" s="5"/>
      <c r="D73" s="5" t="s">
        <v>25</v>
      </c>
      <c r="E73" s="30">
        <f>E15</f>
        <v>11.538461538461538</v>
      </c>
      <c r="F73" s="30">
        <f>F15</f>
        <v>50</v>
      </c>
      <c r="G73" s="33" t="str">
        <f>IF([1]Costs!E15&gt;[1]Data!E13,"Above average gas costs","OK")</f>
        <v>OK</v>
      </c>
    </row>
    <row r="74" spans="1:8" ht="31.5" x14ac:dyDescent="0.25">
      <c r="A74" s="3"/>
      <c r="B74" s="5"/>
      <c r="C74" s="5"/>
      <c r="D74" s="5" t="s">
        <v>26</v>
      </c>
      <c r="E74" s="30">
        <f>E16</f>
        <v>11.538461538461538</v>
      </c>
      <c r="F74" s="30">
        <f>F16</f>
        <v>50</v>
      </c>
      <c r="G74" s="34" t="str">
        <f>IF([1]Costs!E16&gt;[1]Data!C15,"Above average electricity costs","OK")</f>
        <v>Above average electricity costs</v>
      </c>
    </row>
    <row r="75" spans="1:8" ht="15.75" x14ac:dyDescent="0.25">
      <c r="A75" s="3"/>
      <c r="B75" s="5"/>
      <c r="C75" s="5"/>
      <c r="D75" s="5" t="s">
        <v>33</v>
      </c>
      <c r="E75" s="30">
        <f>SUMIF(B5:B45,"HKP",E5:E45)</f>
        <v>50.38461538461538</v>
      </c>
      <c r="F75" s="30">
        <f>SUMIF(B5:B45,"HKP",F5:F45)</f>
        <v>218.33333333333334</v>
      </c>
      <c r="G75" s="34" t="str">
        <f>IF([1]Costs!E75&gt;[1]Hsehld!B16,"Trigger figure exceeded","OK")</f>
        <v>OK</v>
      </c>
    </row>
    <row r="76" spans="1:8" ht="15.75" x14ac:dyDescent="0.25">
      <c r="A76" s="3"/>
      <c r="B76" s="5"/>
      <c r="C76" s="5"/>
      <c r="D76" s="5" t="s">
        <v>90</v>
      </c>
      <c r="E76" s="30">
        <f>SUMIF(B5:B45,"TRA",E5:E45)</f>
        <v>0</v>
      </c>
      <c r="F76" s="30">
        <f>SUMIF(B5:B45,"TRA",F5:F45)</f>
        <v>0</v>
      </c>
      <c r="G76" s="24" t="str">
        <f>IF([1]Costs!E76&gt;[1]Hsehld!B19,"Trigger figure exceeded","OK")</f>
        <v>OK</v>
      </c>
    </row>
    <row r="77" spans="1:8" ht="15.75" x14ac:dyDescent="0.25">
      <c r="A77" s="3"/>
      <c r="B77" s="5"/>
      <c r="C77" s="5"/>
      <c r="D77" s="5" t="s">
        <v>91</v>
      </c>
      <c r="E77" s="30">
        <f>SUMIF(B5:B45,"PHO",E5:E45)</f>
        <v>3.4615384615384617</v>
      </c>
      <c r="F77" s="30">
        <f>SUMIF(B5:B45,"PHO",F5:F45)</f>
        <v>15</v>
      </c>
      <c r="G77" s="24" t="str">
        <f>IF([1]Costs!E77&gt;[1]Hsehld!B21,"Trigger figure exceeded","OK")</f>
        <v>OK</v>
      </c>
    </row>
    <row r="78" spans="1:8" ht="15.75" x14ac:dyDescent="0.25">
      <c r="A78" s="3"/>
      <c r="B78" s="5"/>
      <c r="C78" s="5"/>
      <c r="D78" s="5" t="s">
        <v>92</v>
      </c>
      <c r="E78" s="30">
        <f>SUMIF(B5:B45,"OTH",E5:E45)</f>
        <v>20.19230769230769</v>
      </c>
      <c r="F78" s="30">
        <f>SUMIF(B5:B45,"OTH",F5:F45)</f>
        <v>137.5</v>
      </c>
      <c r="G78" s="24" t="str">
        <f>IF([1]Costs!E78&gt;[1]Hsehld!B23,"Trigger figure exceeded","OK")</f>
        <v>OK</v>
      </c>
    </row>
    <row r="79" spans="1:8" x14ac:dyDescent="0.25">
      <c r="A79" s="3"/>
      <c r="B79" s="3"/>
      <c r="C79" s="3"/>
      <c r="D79" s="3"/>
      <c r="E79" s="3"/>
      <c r="F79" s="3"/>
      <c r="G79" s="18"/>
    </row>
    <row r="80" spans="1:8" x14ac:dyDescent="0.25">
      <c r="A80" s="3"/>
      <c r="B80" s="3"/>
      <c r="C80" s="3"/>
      <c r="D80" s="3"/>
      <c r="E80" s="3"/>
      <c r="F80" s="3"/>
      <c r="G80" s="18"/>
    </row>
  </sheetData>
  <conditionalFormatting sqref="G75:G78">
    <cfRule type="cellIs" dxfId="11" priority="11" operator="equal">
      <formula>"Trigger figure exceeded"</formula>
    </cfRule>
    <cfRule type="cellIs" dxfId="10" priority="12" operator="equal">
      <formula>"OK"</formula>
    </cfRule>
  </conditionalFormatting>
  <conditionalFormatting sqref="G74">
    <cfRule type="cellIs" dxfId="9" priority="9" operator="equal">
      <formula>"Above average electricity costs"</formula>
    </cfRule>
    <cfRule type="cellIs" dxfId="8" priority="10" operator="equal">
      <formula>"OK"</formula>
    </cfRule>
  </conditionalFormatting>
  <conditionalFormatting sqref="G71:G72">
    <cfRule type="cellIs" dxfId="7" priority="7" operator="equal">
      <formula>"OK"</formula>
    </cfRule>
    <cfRule type="cellIs" dxfId="6" priority="8" operator="equal">
      <formula>"Above average water costs"</formula>
    </cfRule>
  </conditionalFormatting>
  <conditionalFormatting sqref="B73 G67">
    <cfRule type="cellIs" dxfId="5" priority="3" operator="equal">
      <formula>"OK"</formula>
    </cfRule>
    <cfRule type="cellIs" dxfId="4" priority="4" operator="equal">
      <formula>"Expenditure exceeds income"</formula>
    </cfRule>
  </conditionalFormatting>
  <conditionalFormatting sqref="G73">
    <cfRule type="containsText" dxfId="3" priority="1" operator="containsText" text="OK">
      <formula>NOT(ISERROR(SEARCH("OK",G73)))</formula>
    </cfRule>
    <cfRule type="containsText" dxfId="2" priority="2" operator="containsText" text="Above average gas costs">
      <formula>NOT(ISERROR(SEARCH("Above average gas costs",G73)))</formula>
    </cfRule>
  </conditionalFormatting>
  <conditionalFormatting sqref="G46">
    <cfRule type="cellIs" dxfId="1" priority="5" operator="equal">
      <formula>"OK"</formula>
    </cfRule>
    <cfRule type="cellIs" dxfId="0" priority="6" operator="equal">
      <formula>"Expenditure exceeds income"</formula>
    </cfRule>
  </conditionalFormatting>
  <dataValidations count="1">
    <dataValidation type="list" allowBlank="1" showDropDown="1" showInputMessage="1" showErrorMessage="1" errorTitle="worm" error="You can only input W or M in this cell (not case sensitive)." sqref="C5:C45">
      <formula1>"W,M,w,m"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Oxford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Lois.Stock</dc:creator>
  <cp:lastModifiedBy>Reed, William - Oxford City Council</cp:lastModifiedBy>
  <cp:lastPrinted>2013-08-27T14:31:04Z</cp:lastPrinted>
  <dcterms:created xsi:type="dcterms:W3CDTF">2013-08-23T08:33:51Z</dcterms:created>
  <dcterms:modified xsi:type="dcterms:W3CDTF">2013-08-27T14:37:09Z</dcterms:modified>
</cp:coreProperties>
</file>